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FINAL REPORT" sheetId="1" r:id="rId1"/>
  </sheets>
  <definedNames>
    <definedName name="_xlnm.Print_Area" localSheetId="0">'FINAL REPORT'!$A$1:$D$112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<sst xmlns="http://schemas.openxmlformats.org/spreadsheetml/2006/main" count="111" uniqueCount="111">
  <si>
    <t>Town of White Springs Enterprise Fund</t>
  </si>
  <si>
    <t xml:space="preserve">Budget vs. Actuals: Budget_FY24_P&amp;L - FY24 P&amp;L </t>
  </si>
  <si>
    <t>February 29, 2024</t>
  </si>
  <si>
    <t>ACTUAL</t>
  </si>
  <si>
    <t>TOTAL BUDGET</t>
  </si>
  <si>
    <t>VARIANCE</t>
  </si>
  <si>
    <t xml:space="preserve">   ENTERPRISE INCOME</t>
  </si>
  <si>
    <t xml:space="preserve">      324 WATER REVENUE</t>
  </si>
  <si>
    <t xml:space="preserve">         314.300 WATER TAX</t>
  </si>
  <si>
    <t xml:space="preserve">         343.300 WATER SALES INCOME</t>
  </si>
  <si>
    <t xml:space="preserve">         343.301 SPECIAL WATER SALES</t>
  </si>
  <si>
    <t xml:space="preserve">      Total 324 WATER REVENUE</t>
  </si>
  <si>
    <t xml:space="preserve">      343.600 MISC/REIMBURSEMENT REVENUE</t>
  </si>
  <si>
    <t xml:space="preserve">      346.900 SERVICE CHARGE</t>
  </si>
  <si>
    <t xml:space="preserve">      346.901 RETURNED CHECK</t>
  </si>
  <si>
    <t xml:space="preserve">      361.100 EARNED INTEREST</t>
  </si>
  <si>
    <t xml:space="preserve">      384.500 COUNTY FUNDS 2001 A&amp;B BONDS COUNTY DEV AUTH</t>
  </si>
  <si>
    <t xml:space="preserve">         343.400 SOLID WASTE REV UTILITIES</t>
  </si>
  <si>
    <t xml:space="preserve">      Total SANITATION INCOME</t>
  </si>
  <si>
    <t xml:space="preserve">      SEWER REVENUE</t>
  </si>
  <si>
    <t xml:space="preserve">         343.500 SEWER SALES REVENUE</t>
  </si>
  <si>
    <t xml:space="preserve">      Total SEWER REVENUE</t>
  </si>
  <si>
    <t xml:space="preserve">   Total ENTERPRISE INCOME</t>
  </si>
  <si>
    <t>TOTAL INCOME</t>
  </si>
  <si>
    <t xml:space="preserve">   GRANT / LOAN EXPENSE</t>
  </si>
  <si>
    <t xml:space="preserve">      517.000 W/W LOAN RESERVE EXPENSE</t>
  </si>
  <si>
    <t xml:space="preserve">      517.700 DEBT SERVICE- 2001 BOND A&amp;B</t>
  </si>
  <si>
    <t xml:space="preserve">      517.705 SRF Loan Payment-229040 (rehab)</t>
  </si>
  <si>
    <t xml:space="preserve">                    SRF LOAN PAYMENT - WW229041/SG229042</t>
  </si>
  <si>
    <t xml:space="preserve">      517.710 SRF Loan CS12022902P</t>
  </si>
  <si>
    <t xml:space="preserve">   Total GRANT / LOAN EXPENSE</t>
  </si>
  <si>
    <t xml:space="preserve">   SANITATION  EXPENSE</t>
  </si>
  <si>
    <t xml:space="preserve">      5341012 Salary</t>
  </si>
  <si>
    <t xml:space="preserve">      5341021 FICA Tax</t>
  </si>
  <si>
    <t xml:space="preserve">      5341022 Retirement Contributions</t>
  </si>
  <si>
    <t xml:space="preserve">      5341023 Life &amp; Health Insurance</t>
  </si>
  <si>
    <t xml:space="preserve">      5341024 Workers Comp Insurance</t>
  </si>
  <si>
    <t xml:space="preserve">      5343032 Audit &amp; Accounting</t>
  </si>
  <si>
    <t xml:space="preserve">      5343340 Contract - Waste Pro</t>
  </si>
  <si>
    <t xml:space="preserve">      5343420 Postage</t>
  </si>
  <si>
    <t xml:space="preserve">      534490 Other Current Charges - Sanitation</t>
  </si>
  <si>
    <t xml:space="preserve">   Total SANITATION  EXPENSE</t>
  </si>
  <si>
    <t xml:space="preserve">   SEWER COLLECTION</t>
  </si>
  <si>
    <t xml:space="preserve">      536.590 water/Sewer Depreciation</t>
  </si>
  <si>
    <t xml:space="preserve">      5361012 Salary</t>
  </si>
  <si>
    <t xml:space="preserve">      5361014 SC OVERTIME</t>
  </si>
  <si>
    <t xml:space="preserve">      5361021 FICA  Taxes</t>
  </si>
  <si>
    <t xml:space="preserve">      5361022 Retirement Contributions</t>
  </si>
  <si>
    <t xml:space="preserve">      5361023 Life &amp; Health Insurance</t>
  </si>
  <si>
    <t xml:space="preserve">      5361024 Workers Comp Insurance</t>
  </si>
  <si>
    <t xml:space="preserve">      5363032 Audit &amp; Accounting - WW</t>
  </si>
  <si>
    <t xml:space="preserve">      5363041 Communication Services</t>
  </si>
  <si>
    <t xml:space="preserve">      5363042 Postage &amp; Freight</t>
  </si>
  <si>
    <t xml:space="preserve">      5363043 Utility Service</t>
  </si>
  <si>
    <t xml:space="preserve">      5363045 Insurance</t>
  </si>
  <si>
    <t xml:space="preserve">      5363046 Repairs &amp; Maintenance</t>
  </si>
  <si>
    <t xml:space="preserve">      5363052 Operating Supplies</t>
  </si>
  <si>
    <t xml:space="preserve">      5363064 Capital Outlay - Mach &amp; Equip</t>
  </si>
  <si>
    <t xml:space="preserve">   Total SEWER COLLECTION</t>
  </si>
  <si>
    <t xml:space="preserve">   SEWER PLANT  OPERATIONS</t>
  </si>
  <si>
    <t xml:space="preserve">      5351012 Salaries</t>
  </si>
  <si>
    <t xml:space="preserve">      5351021 FICA Taxes</t>
  </si>
  <si>
    <t xml:space="preserve">      5351022 Retirement Contribution</t>
  </si>
  <si>
    <t xml:space="preserve">      5351023 Life &amp; Health Insurance</t>
  </si>
  <si>
    <t xml:space="preserve">      5351024 Workers Comp Insurance</t>
  </si>
  <si>
    <t xml:space="preserve">      5353031 Testing</t>
  </si>
  <si>
    <t xml:space="preserve">      5353040 Travel &amp; Per Diem</t>
  </si>
  <si>
    <t xml:space="preserve">      5353041 COMMUNICATION SERVICE</t>
  </si>
  <si>
    <t xml:space="preserve">      5353043 UTILITY SERVICES</t>
  </si>
  <si>
    <t xml:space="preserve">      5353045 INSURANCE</t>
  </si>
  <si>
    <t xml:space="preserve">      5353046 REPAIRS &amp; MAINTENANCE SERVICE</t>
  </si>
  <si>
    <t xml:space="preserve">      5353052 OPERATING SUPPLIES</t>
  </si>
  <si>
    <t xml:space="preserve">      5353054 SUBSCRIPTIONS &amp; MEMBERSHIPS</t>
  </si>
  <si>
    <t xml:space="preserve">   Total SEWER PLANT  OPERATIONS</t>
  </si>
  <si>
    <t xml:space="preserve">   WATER DISTRIBUTION</t>
  </si>
  <si>
    <t xml:space="preserve">      5360112 Salary</t>
  </si>
  <si>
    <t xml:space="preserve">      5360114 WD OVERTIME</t>
  </si>
  <si>
    <t xml:space="preserve">      5360121 FICA Taxes</t>
  </si>
  <si>
    <t xml:space="preserve">      5360122 Retirement Contributions</t>
  </si>
  <si>
    <t xml:space="preserve">      5360123 Life &amp; Health Insurance</t>
  </si>
  <si>
    <t xml:space="preserve">      5360124 Workers Comp Insurance</t>
  </si>
  <si>
    <t xml:space="preserve">      5360331 Professional Service</t>
  </si>
  <si>
    <t xml:space="preserve">      5360340 Travel &amp; Training</t>
  </si>
  <si>
    <t xml:space="preserve">      5360341 Communications Service</t>
  </si>
  <si>
    <t xml:space="preserve">      5360342 Postage &amp; Freight</t>
  </si>
  <si>
    <t xml:space="preserve">      5360345 Insurance</t>
  </si>
  <si>
    <t xml:space="preserve">      5360346 Repairs &amp; Maintenance</t>
  </si>
  <si>
    <t xml:space="preserve">      5360351 Office Supplies</t>
  </si>
  <si>
    <t xml:space="preserve">      5360352 Operating Supplies</t>
  </si>
  <si>
    <t xml:space="preserve">      5360353 (Over) / Shorts</t>
  </si>
  <si>
    <t xml:space="preserve">      5363049 Bank Service Charge</t>
  </si>
  <si>
    <t xml:space="preserve">   Total WATER DISTRIBUTION</t>
  </si>
  <si>
    <t xml:space="preserve">   WATER PLANT OPERATIONS</t>
  </si>
  <si>
    <t xml:space="preserve">      533.590 Water Depreciation</t>
  </si>
  <si>
    <t xml:space="preserve">      5331012 Salary</t>
  </si>
  <si>
    <t xml:space="preserve">      5331021 FICA Taxes</t>
  </si>
  <si>
    <t xml:space="preserve">      5331022 Retirement Contributions</t>
  </si>
  <si>
    <t xml:space="preserve">      5331023 Life &amp; Health Insurance</t>
  </si>
  <si>
    <t xml:space="preserve">      5331024 Workers Comp Insurance</t>
  </si>
  <si>
    <t xml:space="preserve">      5333040 Travel &amp; Training</t>
  </si>
  <si>
    <t xml:space="preserve">      5333041 Communication Service</t>
  </si>
  <si>
    <t xml:space="preserve">      5333043 Utility Services</t>
  </si>
  <si>
    <t xml:space="preserve">      5333045 Insurance</t>
  </si>
  <si>
    <t xml:space="preserve">      5333046 Repairs &amp;  Maintenance</t>
  </si>
  <si>
    <t xml:space="preserve">      5333051 Office Supplies</t>
  </si>
  <si>
    <t xml:space="preserve">      5333052 Operating Supplies</t>
  </si>
  <si>
    <t xml:space="preserve">      5333054 Subscriptions &amp; Membership</t>
  </si>
  <si>
    <t xml:space="preserve">   Total WATER PLANT OPERATIONS</t>
  </si>
  <si>
    <t>Total Expenses</t>
  </si>
  <si>
    <t>Net Operating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</si>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</sst>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_€"/>
    <numFmt numFmtId="179" formatCode="&quot;$&quot;* #,##0.00\ _€"/>
  </numFmts>
  <fonts count="27">
    <font>
      <sz val="11"/>
      <color indexed="8"/>
      <name val="Calibri"/>
      <charset val="134"/>
      <scheme val="minor"/>
    </font>
    <font>
      <b/>
      <sz val="14"/>
      <color indexed="8"/>
      <name val="Arial"/>
      <charset val="134"/>
    </font>
    <font>
      <b/>
      <sz val="10"/>
      <color indexed="8"/>
      <name val="Arial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  <scheme val="minor"/>
    </font>
    <font>
      <b/>
      <sz val="8"/>
      <color indexed="8"/>
      <name val="Arial"/>
      <charset val="134"/>
    </font>
    <font>
      <sz val="8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78" fontId="6" fillId="0" borderId="0" xfId="0" applyNumberFormat="1" applyFont="1" applyAlignment="1">
      <alignment wrapText="1"/>
    </xf>
    <xf numFmtId="44" fontId="6" fillId="0" borderId="0" xfId="0" applyNumberFormat="1" applyFont="1" applyAlignment="1">
      <alignment horizontal="right" wrapText="1"/>
    </xf>
    <xf numFmtId="43" fontId="6" fillId="0" borderId="0" xfId="0" applyNumberFormat="1" applyFont="1" applyAlignment="1">
      <alignment horizontal="right" wrapText="1"/>
    </xf>
    <xf numFmtId="43" fontId="0" fillId="0" borderId="0" xfId="0" applyNumberFormat="1"/>
    <xf numFmtId="43" fontId="6" fillId="0" borderId="0" xfId="0" applyNumberFormat="1" applyFont="1" applyAlignment="1">
      <alignment wrapText="1"/>
    </xf>
    <xf numFmtId="0" fontId="5" fillId="0" borderId="1" xfId="0" applyFont="1" applyBorder="1" applyAlignment="1">
      <alignment horizontal="left" wrapText="1"/>
    </xf>
    <xf numFmtId="43" fontId="5" fillId="0" borderId="1" xfId="0" applyNumberFormat="1" applyFont="1" applyBorder="1" applyAlignment="1">
      <alignment horizontal="right" wrapText="1"/>
    </xf>
    <xf numFmtId="43" fontId="6" fillId="0" borderId="1" xfId="0" applyNumberFormat="1" applyFont="1" applyBorder="1" applyAlignment="1">
      <alignment wrapText="1"/>
    </xf>
    <xf numFmtId="44" fontId="0" fillId="0" borderId="0" xfId="0" applyNumberFormat="1"/>
    <xf numFmtId="43" fontId="5" fillId="0" borderId="2" xfId="0" applyNumberFormat="1" applyFont="1" applyBorder="1" applyAlignment="1">
      <alignment horizontal="right" wrapText="1"/>
    </xf>
    <xf numFmtId="43" fontId="6" fillId="0" borderId="1" xfId="0" applyNumberFormat="1" applyFont="1" applyBorder="1" applyAlignment="1">
      <alignment horizontal="right" wrapText="1"/>
    </xf>
    <xf numFmtId="43" fontId="6" fillId="0" borderId="3" xfId="0" applyNumberFormat="1" applyFont="1" applyBorder="1" applyAlignment="1">
      <alignment horizontal="right" wrapText="1"/>
    </xf>
    <xf numFmtId="43" fontId="6" fillId="0" borderId="3" xfId="0" applyNumberFormat="1" applyFont="1" applyBorder="1" applyAlignment="1">
      <alignment wrapText="1"/>
    </xf>
    <xf numFmtId="43" fontId="5" fillId="0" borderId="0" xfId="0" applyNumberFormat="1" applyFont="1" applyAlignment="1">
      <alignment horizontal="right" wrapText="1"/>
    </xf>
    <xf numFmtId="179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horizontal="left" wrapText="1"/>
    </xf>
    <xf numFmtId="43" fontId="5" fillId="2" borderId="1" xfId="0" applyNumberFormat="1" applyFont="1" applyFill="1" applyBorder="1" applyAlignment="1">
      <alignment horizontal="right" wrapText="1"/>
    </xf>
    <xf numFmtId="43" fontId="5" fillId="0" borderId="3" xfId="0" applyNumberFormat="1" applyFont="1" applyBorder="1" applyAlignment="1">
      <alignment horizontal="right" wrapText="1"/>
    </xf>
    <xf numFmtId="0" fontId="5" fillId="2" borderId="0" xfId="0" applyFont="1" applyFill="1" applyAlignment="1">
      <alignment horizontal="left" wrapText="1"/>
    </xf>
    <xf numFmtId="44" fontId="5" fillId="2" borderId="4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showGridLines="0" tabSelected="1" workbookViewId="0">
      <selection activeCell="G17" sqref="G17"/>
    </sheetView>
  </sheetViews>
  <sheetFormatPr defaultColWidth="9" defaultRowHeight="15"/>
  <cols>
    <col min="1" max="1" width="52.2857142857143" customWidth="1"/>
    <col min="2" max="3" width="13.7142857142857" customWidth="1"/>
    <col min="4" max="4" width="15.1428571428571" customWidth="1"/>
    <col min="5" max="5" width="19.8571428571429" customWidth="1"/>
    <col min="6" max="6" width="13.4285714285714" customWidth="1"/>
    <col min="8" max="8" width="12.5714285714286" customWidth="1"/>
    <col min="9" max="9" width="11.5714285714286" customWidth="1"/>
    <col min="11" max="11" width="13.2857142857143" customWidth="1"/>
  </cols>
  <sheetData>
    <row r="1" ht="18" spans="1:1">
      <c r="A1" s="1" t="s">
        <v>0</v>
      </c>
    </row>
    <row r="2" ht="18" spans="1:1">
      <c r="A2" s="1" t="s">
        <v>1</v>
      </c>
    </row>
    <row r="3" spans="1:3">
      <c r="A3" s="2" t="s">
        <v>2</v>
      </c>
      <c r="B3" s="3"/>
      <c r="C3" s="3"/>
    </row>
    <row r="5" spans="1:3">
      <c r="A5" s="4"/>
      <c r="B5" s="5"/>
      <c r="C5" s="5"/>
    </row>
    <row r="6" spans="1:4">
      <c r="A6" s="4"/>
      <c r="B6" s="6" t="s">
        <v>3</v>
      </c>
      <c r="C6" s="6" t="s">
        <v>4</v>
      </c>
      <c r="D6" s="7" t="s">
        <v>5</v>
      </c>
    </row>
    <row r="7" spans="1:9">
      <c r="A7" s="8" t="s">
        <v>6</v>
      </c>
      <c r="B7" s="9"/>
      <c r="C7" s="9"/>
      <c r="I7" s="12"/>
    </row>
    <row r="8" spans="1:4">
      <c r="A8" s="8" t="s">
        <v>7</v>
      </c>
      <c r="B8" s="10">
        <v>0</v>
      </c>
      <c r="C8" s="10">
        <v>0</v>
      </c>
      <c r="D8" s="10">
        <f>B8-C8</f>
        <v>0</v>
      </c>
    </row>
    <row r="9" spans="1:4">
      <c r="A9" s="8" t="s">
        <v>8</v>
      </c>
      <c r="B9" s="11">
        <v>3383.31</v>
      </c>
      <c r="C9" s="11">
        <v>0</v>
      </c>
      <c r="D9" s="11">
        <f t="shared" ref="D9:D11" si="0">B9-C9</f>
        <v>3383.31</v>
      </c>
    </row>
    <row r="10" spans="1:6">
      <c r="A10" s="8" t="s">
        <v>9</v>
      </c>
      <c r="B10" s="11">
        <f>20239.14+48663.6</f>
        <v>68902.74</v>
      </c>
      <c r="C10" s="11">
        <v>192416</v>
      </c>
      <c r="D10" s="11">
        <f>-C10+B10</f>
        <v>-123513.26</v>
      </c>
      <c r="E10" s="12"/>
      <c r="F10" s="12"/>
    </row>
    <row r="11" spans="1:4">
      <c r="A11" s="8" t="s">
        <v>10</v>
      </c>
      <c r="B11" s="13">
        <v>0</v>
      </c>
      <c r="C11" s="13">
        <v>350</v>
      </c>
      <c r="D11" s="11">
        <f t="shared" si="0"/>
        <v>-350</v>
      </c>
    </row>
    <row r="12" spans="1:6">
      <c r="A12" s="14" t="s">
        <v>11</v>
      </c>
      <c r="B12" s="15">
        <f>SUM(B8:B11)</f>
        <v>72286.05</v>
      </c>
      <c r="C12" s="15">
        <f>SUM(C8:C11)</f>
        <v>192766</v>
      </c>
      <c r="D12" s="16">
        <f>SUM(D8:D11)</f>
        <v>-120479.95</v>
      </c>
      <c r="F12" s="17"/>
    </row>
    <row r="13" spans="1:4">
      <c r="A13" s="8" t="s">
        <v>12</v>
      </c>
      <c r="B13" s="13"/>
      <c r="C13" s="13"/>
      <c r="D13" s="18"/>
    </row>
    <row r="14" spans="1:6">
      <c r="A14" s="8" t="s">
        <v>13</v>
      </c>
      <c r="B14" s="11">
        <v>4969.89</v>
      </c>
      <c r="C14" s="11">
        <v>2000</v>
      </c>
      <c r="D14" s="13">
        <f>B14-C14</f>
        <v>2969.89</v>
      </c>
      <c r="F14" s="17"/>
    </row>
    <row r="15" spans="1:6">
      <c r="A15" s="8" t="s">
        <v>14</v>
      </c>
      <c r="B15" s="13">
        <v>0</v>
      </c>
      <c r="C15" s="13">
        <v>100</v>
      </c>
      <c r="D15" s="11">
        <f t="shared" ref="D15:D18" si="1">B15-C15</f>
        <v>-100</v>
      </c>
      <c r="F15" s="17"/>
    </row>
    <row r="16" spans="1:6">
      <c r="A16" s="8" t="s">
        <v>15</v>
      </c>
      <c r="B16" s="11">
        <f>4595.06+1.34</f>
        <v>4596.4</v>
      </c>
      <c r="C16" s="11">
        <v>0</v>
      </c>
      <c r="D16" s="13">
        <f t="shared" si="1"/>
        <v>4596.4</v>
      </c>
      <c r="F16" s="17"/>
    </row>
    <row r="17" spans="1:6">
      <c r="A17" s="8" t="s">
        <v>16</v>
      </c>
      <c r="B17" s="11">
        <f>90000</f>
        <v>90000</v>
      </c>
      <c r="C17" s="11">
        <v>45000</v>
      </c>
      <c r="D17" s="11">
        <f t="shared" si="1"/>
        <v>45000</v>
      </c>
      <c r="F17" s="17"/>
    </row>
    <row r="18" spans="1:6">
      <c r="A18" s="8" t="s">
        <v>17</v>
      </c>
      <c r="B18" s="11">
        <v>61850.17</v>
      </c>
      <c r="C18" s="11">
        <v>146245.25</v>
      </c>
      <c r="D18" s="11">
        <f t="shared" si="1"/>
        <v>-84395.08</v>
      </c>
      <c r="F18" s="17"/>
    </row>
    <row r="19" spans="1:6">
      <c r="A19" s="14" t="s">
        <v>18</v>
      </c>
      <c r="B19" s="15">
        <f>SUM(B14:B18)</f>
        <v>161416.46</v>
      </c>
      <c r="C19" s="15">
        <f>SUM(C14:C18)</f>
        <v>193345.25</v>
      </c>
      <c r="D19" s="19">
        <f>SUM(D14:D18)</f>
        <v>-31928.79</v>
      </c>
      <c r="E19" s="12"/>
      <c r="F19" s="17"/>
    </row>
    <row r="20" spans="1:4">
      <c r="A20" s="8" t="s">
        <v>19</v>
      </c>
      <c r="B20" s="13"/>
      <c r="C20" s="13"/>
      <c r="D20" s="18"/>
    </row>
    <row r="21" spans="1:6">
      <c r="A21" s="8" t="s">
        <v>20</v>
      </c>
      <c r="B21" s="20">
        <v>94889.69</v>
      </c>
      <c r="C21" s="20">
        <v>264211</v>
      </c>
      <c r="D21" s="21">
        <f>B21-C21</f>
        <v>-169321.31</v>
      </c>
      <c r="F21" s="12"/>
    </row>
    <row r="22" spans="1:6">
      <c r="A22" s="14" t="s">
        <v>21</v>
      </c>
      <c r="B22" s="22">
        <f>SUM(B21)</f>
        <v>94889.69</v>
      </c>
      <c r="C22" s="22">
        <f>SUM(C21:C21)</f>
        <v>264211</v>
      </c>
      <c r="D22" s="11">
        <f>SUM(D21)</f>
        <v>-169321.31</v>
      </c>
      <c r="E22" s="12"/>
      <c r="F22" s="17"/>
    </row>
    <row r="23" spans="1:6">
      <c r="A23" s="8" t="s">
        <v>22</v>
      </c>
      <c r="B23" s="15">
        <f>B12+B19+B22</f>
        <v>328592.2</v>
      </c>
      <c r="C23" s="15">
        <f>C12+C19+C22</f>
        <v>650322.25</v>
      </c>
      <c r="D23" s="18">
        <f>D12+D19+D22</f>
        <v>-321730.05</v>
      </c>
      <c r="F23" s="17"/>
    </row>
    <row r="24" spans="1:6">
      <c r="A24" s="14" t="s">
        <v>23</v>
      </c>
      <c r="B24" s="15">
        <f>B23</f>
        <v>328592.2</v>
      </c>
      <c r="C24" s="15">
        <f>C12+C19+C22</f>
        <v>650322.25</v>
      </c>
      <c r="D24" s="19">
        <f>B24-C24</f>
        <v>-321730.05</v>
      </c>
      <c r="E24" s="12"/>
      <c r="F24" s="23"/>
    </row>
    <row r="25" spans="1:6">
      <c r="A25" s="8" t="s">
        <v>24</v>
      </c>
      <c r="B25" s="13"/>
      <c r="C25" s="13"/>
      <c r="F25" s="23"/>
    </row>
    <row r="26" spans="1:6">
      <c r="A26" s="8" t="s">
        <v>25</v>
      </c>
      <c r="B26" s="13">
        <v>21320</v>
      </c>
      <c r="C26" s="13">
        <v>20392</v>
      </c>
      <c r="D26" s="13">
        <f>C26-B26</f>
        <v>-928</v>
      </c>
      <c r="F26" s="17"/>
    </row>
    <row r="27" spans="1:6">
      <c r="A27" s="8" t="s">
        <v>26</v>
      </c>
      <c r="B27" s="13">
        <v>0</v>
      </c>
      <c r="C27" s="13">
        <v>20392</v>
      </c>
      <c r="D27" s="13">
        <f t="shared" ref="D27:D30" si="2">C27-B27</f>
        <v>20392</v>
      </c>
      <c r="F27" s="17"/>
    </row>
    <row r="28" spans="1:6">
      <c r="A28" s="8" t="s">
        <v>27</v>
      </c>
      <c r="B28" s="13">
        <v>0</v>
      </c>
      <c r="C28" s="13">
        <v>3102</v>
      </c>
      <c r="D28" s="13">
        <f t="shared" si="2"/>
        <v>3102</v>
      </c>
      <c r="F28" s="17"/>
    </row>
    <row r="29" spans="1:6">
      <c r="A29" s="8" t="s">
        <v>28</v>
      </c>
      <c r="B29" s="13">
        <v>0</v>
      </c>
      <c r="C29" s="13">
        <v>26612</v>
      </c>
      <c r="D29" s="13">
        <f t="shared" si="2"/>
        <v>26612</v>
      </c>
      <c r="F29" s="17"/>
    </row>
    <row r="30" spans="1:6">
      <c r="A30" s="8" t="s">
        <v>29</v>
      </c>
      <c r="B30" s="13">
        <v>0</v>
      </c>
      <c r="C30" s="13">
        <v>32867.2</v>
      </c>
      <c r="D30" s="13">
        <f t="shared" si="2"/>
        <v>32867.2</v>
      </c>
      <c r="F30" s="17"/>
    </row>
    <row r="31" spans="1:6">
      <c r="A31" s="14" t="s">
        <v>30</v>
      </c>
      <c r="B31" s="15">
        <f>SUM(B26:B30)</f>
        <v>21320</v>
      </c>
      <c r="C31" s="15">
        <v>103365.2</v>
      </c>
      <c r="D31" s="15">
        <f>SUM(D26:D30)</f>
        <v>82045.2</v>
      </c>
      <c r="E31" s="12"/>
      <c r="F31" s="17"/>
    </row>
    <row r="32" spans="1:6">
      <c r="A32" s="8" t="s">
        <v>31</v>
      </c>
      <c r="B32" s="13"/>
      <c r="C32" s="13"/>
      <c r="F32" s="17"/>
    </row>
    <row r="33" spans="1:6">
      <c r="A33" s="8" t="s">
        <v>32</v>
      </c>
      <c r="B33" s="13">
        <v>0</v>
      </c>
      <c r="C33" s="13">
        <v>16260</v>
      </c>
      <c r="D33" s="13">
        <f>C33-B33</f>
        <v>16260</v>
      </c>
      <c r="E33" s="24"/>
      <c r="F33" s="17"/>
    </row>
    <row r="34" spans="1:6">
      <c r="A34" s="8" t="s">
        <v>33</v>
      </c>
      <c r="B34" s="13">
        <v>0</v>
      </c>
      <c r="C34" s="13">
        <v>1312</v>
      </c>
      <c r="D34" s="13">
        <f t="shared" ref="D34:D41" si="3">C34-B34</f>
        <v>1312</v>
      </c>
      <c r="F34" s="17"/>
    </row>
    <row r="35" spans="1:6">
      <c r="A35" s="8" t="s">
        <v>34</v>
      </c>
      <c r="B35" s="13">
        <v>0</v>
      </c>
      <c r="C35" s="13">
        <v>813.02</v>
      </c>
      <c r="D35" s="13">
        <f t="shared" si="3"/>
        <v>813.02</v>
      </c>
      <c r="F35" s="17"/>
    </row>
    <row r="36" spans="1:6">
      <c r="A36" s="8" t="s">
        <v>35</v>
      </c>
      <c r="B36" s="13">
        <v>0</v>
      </c>
      <c r="C36" s="13">
        <v>6002.4</v>
      </c>
      <c r="D36" s="13">
        <f t="shared" si="3"/>
        <v>6002.4</v>
      </c>
      <c r="F36" s="17"/>
    </row>
    <row r="37" spans="1:6">
      <c r="A37" s="8" t="s">
        <v>36</v>
      </c>
      <c r="B37" s="13">
        <v>0</v>
      </c>
      <c r="C37" s="13">
        <v>401.62</v>
      </c>
      <c r="D37" s="13">
        <f t="shared" si="3"/>
        <v>401.62</v>
      </c>
      <c r="F37" s="17"/>
    </row>
    <row r="38" spans="1:6">
      <c r="A38" s="8" t="s">
        <v>37</v>
      </c>
      <c r="B38" s="13">
        <v>0</v>
      </c>
      <c r="C38" s="13">
        <v>5000</v>
      </c>
      <c r="D38" s="13">
        <f t="shared" si="3"/>
        <v>5000</v>
      </c>
      <c r="F38" s="17"/>
    </row>
    <row r="39" spans="1:6">
      <c r="A39" s="8" t="s">
        <v>38</v>
      </c>
      <c r="B39" s="11">
        <v>39167.84</v>
      </c>
      <c r="C39" s="11">
        <v>107145.75</v>
      </c>
      <c r="D39" s="11">
        <f t="shared" si="3"/>
        <v>67977.91</v>
      </c>
      <c r="F39" s="17"/>
    </row>
    <row r="40" spans="1:6">
      <c r="A40" s="8" t="s">
        <v>39</v>
      </c>
      <c r="B40" s="11">
        <v>107.28</v>
      </c>
      <c r="C40" s="11">
        <v>1500</v>
      </c>
      <c r="D40" s="11">
        <f t="shared" si="3"/>
        <v>1392.72</v>
      </c>
      <c r="F40" s="17"/>
    </row>
    <row r="41" spans="1:6">
      <c r="A41" s="8" t="s">
        <v>40</v>
      </c>
      <c r="B41" s="11">
        <v>29.96</v>
      </c>
      <c r="C41" s="11">
        <v>0</v>
      </c>
      <c r="D41" s="11">
        <f t="shared" si="3"/>
        <v>-29.96</v>
      </c>
      <c r="F41" s="17"/>
    </row>
    <row r="42" spans="1:6">
      <c r="A42" s="14" t="s">
        <v>41</v>
      </c>
      <c r="B42" s="15">
        <f>SUM(B32:B41)</f>
        <v>39305.08</v>
      </c>
      <c r="C42" s="15">
        <f>SUM(C33:C41)</f>
        <v>138434.79</v>
      </c>
      <c r="D42" s="15">
        <f>SUM(D33:D41)</f>
        <v>99129.71</v>
      </c>
      <c r="E42" s="12"/>
      <c r="F42" s="17"/>
    </row>
    <row r="43" spans="1:6">
      <c r="A43" s="8" t="s">
        <v>42</v>
      </c>
      <c r="B43" s="13"/>
      <c r="C43" s="13"/>
      <c r="F43" s="17"/>
    </row>
    <row r="44" spans="1:6">
      <c r="A44" s="8" t="s">
        <v>43</v>
      </c>
      <c r="B44" s="13"/>
      <c r="C44" s="13"/>
      <c r="F44" s="17"/>
    </row>
    <row r="45" spans="1:6">
      <c r="A45" s="8" t="s">
        <v>44</v>
      </c>
      <c r="B45" s="11">
        <v>10231.66</v>
      </c>
      <c r="C45" s="11">
        <v>25392.64</v>
      </c>
      <c r="D45" s="11">
        <f>C45-B45</f>
        <v>15160.98</v>
      </c>
      <c r="F45" s="17"/>
    </row>
    <row r="46" spans="1:6">
      <c r="A46" s="8" t="s">
        <v>45</v>
      </c>
      <c r="B46" s="13">
        <v>0</v>
      </c>
      <c r="C46" s="13">
        <v>2500</v>
      </c>
      <c r="D46" s="13">
        <f t="shared" ref="D46:D58" si="4">C46-B46</f>
        <v>2500</v>
      </c>
      <c r="F46" s="17"/>
    </row>
    <row r="47" spans="1:6">
      <c r="A47" s="8" t="s">
        <v>46</v>
      </c>
      <c r="B47" s="11">
        <v>782.81</v>
      </c>
      <c r="C47" s="11">
        <v>2242.31</v>
      </c>
      <c r="D47" s="11">
        <f t="shared" si="4"/>
        <v>1459.5</v>
      </c>
      <c r="F47" s="17"/>
    </row>
    <row r="48" spans="1:6">
      <c r="A48" s="8" t="s">
        <v>47</v>
      </c>
      <c r="B48" s="13">
        <v>0</v>
      </c>
      <c r="C48" s="13">
        <v>1269.63</v>
      </c>
      <c r="D48" s="13">
        <f t="shared" si="4"/>
        <v>1269.63</v>
      </c>
      <c r="F48" s="17"/>
    </row>
    <row r="49" spans="1:6">
      <c r="A49" s="8" t="s">
        <v>48</v>
      </c>
      <c r="B49" s="13">
        <v>0</v>
      </c>
      <c r="C49" s="13">
        <v>10394.4</v>
      </c>
      <c r="D49" s="13">
        <f t="shared" si="4"/>
        <v>10394.4</v>
      </c>
      <c r="F49" s="17"/>
    </row>
    <row r="50" spans="1:6">
      <c r="A50" s="8" t="s">
        <v>49</v>
      </c>
      <c r="B50" s="13">
        <v>0</v>
      </c>
      <c r="C50" s="13">
        <v>1330.37</v>
      </c>
      <c r="D50" s="13">
        <f t="shared" si="4"/>
        <v>1330.37</v>
      </c>
      <c r="F50" s="17"/>
    </row>
    <row r="51" spans="1:6">
      <c r="A51" s="8" t="s">
        <v>50</v>
      </c>
      <c r="B51" s="13">
        <v>16060.66</v>
      </c>
      <c r="C51" s="13">
        <v>7500</v>
      </c>
      <c r="D51" s="13">
        <f t="shared" si="4"/>
        <v>-8560.66</v>
      </c>
      <c r="F51" s="17"/>
    </row>
    <row r="52" spans="1:6">
      <c r="A52" s="8" t="s">
        <v>51</v>
      </c>
      <c r="B52" s="11">
        <v>489.62</v>
      </c>
      <c r="C52" s="11">
        <v>1000</v>
      </c>
      <c r="D52" s="11">
        <f t="shared" si="4"/>
        <v>510.38</v>
      </c>
      <c r="F52" s="17"/>
    </row>
    <row r="53" spans="1:6">
      <c r="A53" s="8" t="s">
        <v>52</v>
      </c>
      <c r="B53" s="11">
        <v>107.28</v>
      </c>
      <c r="C53" s="11">
        <v>1500</v>
      </c>
      <c r="D53" s="11">
        <f t="shared" si="4"/>
        <v>1392.72</v>
      </c>
      <c r="F53" s="17"/>
    </row>
    <row r="54" spans="1:6">
      <c r="A54" s="8" t="s">
        <v>53</v>
      </c>
      <c r="B54" s="13">
        <v>9658.7</v>
      </c>
      <c r="C54" s="13">
        <v>15000</v>
      </c>
      <c r="D54" s="13">
        <f t="shared" si="4"/>
        <v>5341.3</v>
      </c>
      <c r="F54" s="17"/>
    </row>
    <row r="55" spans="1:6">
      <c r="A55" s="8" t="s">
        <v>54</v>
      </c>
      <c r="B55" s="13">
        <v>0</v>
      </c>
      <c r="C55" s="13">
        <v>7831</v>
      </c>
      <c r="D55" s="13">
        <f t="shared" si="4"/>
        <v>7831</v>
      </c>
      <c r="F55" s="17"/>
    </row>
    <row r="56" spans="1:6">
      <c r="A56" s="8" t="s">
        <v>55</v>
      </c>
      <c r="B56" s="11">
        <v>1523.46</v>
      </c>
      <c r="C56" s="11">
        <v>30000</v>
      </c>
      <c r="D56" s="11">
        <f t="shared" si="4"/>
        <v>28476.54</v>
      </c>
      <c r="F56" s="17"/>
    </row>
    <row r="57" spans="1:6">
      <c r="A57" s="8" t="s">
        <v>56</v>
      </c>
      <c r="B57" s="11">
        <v>2367.42</v>
      </c>
      <c r="C57" s="11">
        <v>5000</v>
      </c>
      <c r="D57" s="11">
        <f t="shared" si="4"/>
        <v>2632.58</v>
      </c>
      <c r="F57" s="17"/>
    </row>
    <row r="58" spans="1:6">
      <c r="A58" s="8" t="s">
        <v>57</v>
      </c>
      <c r="B58" s="13">
        <v>0</v>
      </c>
      <c r="C58" s="13">
        <v>10000</v>
      </c>
      <c r="D58" s="13">
        <f t="shared" si="4"/>
        <v>10000</v>
      </c>
      <c r="F58" s="17"/>
    </row>
    <row r="59" spans="1:6">
      <c r="A59" s="14" t="s">
        <v>58</v>
      </c>
      <c r="B59" s="15">
        <f>SUM(B45:B58)</f>
        <v>41221.61</v>
      </c>
      <c r="C59" s="15">
        <f>SUM(C45:C58)</f>
        <v>120960.35</v>
      </c>
      <c r="D59" s="15">
        <f>SUM(D45:D58)</f>
        <v>79738.74</v>
      </c>
      <c r="E59" s="12"/>
      <c r="F59" s="17"/>
    </row>
    <row r="60" spans="1:6">
      <c r="A60" s="8" t="s">
        <v>59</v>
      </c>
      <c r="B60" s="13"/>
      <c r="C60" s="13"/>
      <c r="F60" s="17"/>
    </row>
    <row r="61" spans="1:6">
      <c r="A61" s="8" t="s">
        <v>60</v>
      </c>
      <c r="B61" s="11">
        <v>3667.69</v>
      </c>
      <c r="C61" s="11">
        <v>8787.2</v>
      </c>
      <c r="D61" s="11">
        <f>C61-B61</f>
        <v>5119.51</v>
      </c>
      <c r="F61" s="17"/>
    </row>
    <row r="62" spans="1:6">
      <c r="A62" s="8" t="s">
        <v>61</v>
      </c>
      <c r="B62" s="13">
        <v>0</v>
      </c>
      <c r="C62" s="13">
        <v>708.85</v>
      </c>
      <c r="D62" s="13">
        <f t="shared" ref="D62:D73" si="5">C62-B62</f>
        <v>708.85</v>
      </c>
      <c r="F62" s="17"/>
    </row>
    <row r="63" spans="1:6">
      <c r="A63" s="8" t="s">
        <v>62</v>
      </c>
      <c r="B63" s="13">
        <v>0</v>
      </c>
      <c r="C63" s="13">
        <v>399.36</v>
      </c>
      <c r="D63" s="13">
        <f t="shared" si="5"/>
        <v>399.36</v>
      </c>
      <c r="F63" s="17"/>
    </row>
    <row r="64" spans="1:6">
      <c r="A64" s="8" t="s">
        <v>63</v>
      </c>
      <c r="B64" s="13">
        <v>0</v>
      </c>
      <c r="C64" s="13">
        <v>2342.4</v>
      </c>
      <c r="D64" s="13">
        <f t="shared" si="5"/>
        <v>2342.4</v>
      </c>
      <c r="F64" s="17"/>
    </row>
    <row r="65" spans="1:6">
      <c r="A65" s="8" t="s">
        <v>64</v>
      </c>
      <c r="B65" s="13">
        <v>0</v>
      </c>
      <c r="C65" s="13">
        <v>408.27</v>
      </c>
      <c r="D65" s="13">
        <f t="shared" si="5"/>
        <v>408.27</v>
      </c>
      <c r="F65" s="17"/>
    </row>
    <row r="66" spans="1:6">
      <c r="A66" s="8" t="s">
        <v>65</v>
      </c>
      <c r="B66" s="11">
        <f>265</f>
        <v>265</v>
      </c>
      <c r="C66" s="11"/>
      <c r="D66" s="11">
        <f t="shared" si="5"/>
        <v>-265</v>
      </c>
      <c r="F66" s="17"/>
    </row>
    <row r="67" spans="1:6">
      <c r="A67" s="8" t="s">
        <v>66</v>
      </c>
      <c r="B67" s="13">
        <v>0</v>
      </c>
      <c r="C67" s="13">
        <v>500</v>
      </c>
      <c r="D67" s="13">
        <f t="shared" si="5"/>
        <v>500</v>
      </c>
      <c r="F67" s="17"/>
    </row>
    <row r="68" spans="1:6">
      <c r="A68" s="8" t="s">
        <v>67</v>
      </c>
      <c r="B68" s="13">
        <v>0</v>
      </c>
      <c r="C68" s="13">
        <v>432</v>
      </c>
      <c r="D68" s="13">
        <f t="shared" si="5"/>
        <v>432</v>
      </c>
      <c r="F68" s="17"/>
    </row>
    <row r="69" spans="1:6">
      <c r="A69" s="8" t="s">
        <v>68</v>
      </c>
      <c r="B69" s="13">
        <v>0</v>
      </c>
      <c r="C69" s="13">
        <v>560</v>
      </c>
      <c r="D69" s="13">
        <f t="shared" si="5"/>
        <v>560</v>
      </c>
      <c r="F69" s="17"/>
    </row>
    <row r="70" spans="1:6">
      <c r="A70" s="8" t="s">
        <v>69</v>
      </c>
      <c r="B70" s="13">
        <v>0</v>
      </c>
      <c r="C70" s="13">
        <v>7825</v>
      </c>
      <c r="D70" s="13">
        <f t="shared" si="5"/>
        <v>7825</v>
      </c>
      <c r="F70" s="17"/>
    </row>
    <row r="71" spans="1:6">
      <c r="A71" s="8" t="s">
        <v>70</v>
      </c>
      <c r="B71" s="11">
        <v>5924.21</v>
      </c>
      <c r="C71" s="11">
        <v>20000</v>
      </c>
      <c r="D71" s="11">
        <f t="shared" si="5"/>
        <v>14075.79</v>
      </c>
      <c r="F71" s="17"/>
    </row>
    <row r="72" spans="1:6">
      <c r="A72" s="8" t="s">
        <v>71</v>
      </c>
      <c r="B72" s="11">
        <v>25719.32</v>
      </c>
      <c r="C72" s="11">
        <v>42000</v>
      </c>
      <c r="D72" s="11">
        <f t="shared" si="5"/>
        <v>16280.68</v>
      </c>
      <c r="F72" s="17"/>
    </row>
    <row r="73" spans="1:6">
      <c r="A73" s="8" t="s">
        <v>72</v>
      </c>
      <c r="B73" s="13">
        <v>246.5</v>
      </c>
      <c r="C73" s="13">
        <v>300</v>
      </c>
      <c r="D73" s="13">
        <f t="shared" si="5"/>
        <v>53.5</v>
      </c>
      <c r="F73" s="17"/>
    </row>
    <row r="74" spans="1:6">
      <c r="A74" s="14" t="s">
        <v>73</v>
      </c>
      <c r="B74" s="15">
        <f>SUM(B61:B73)</f>
        <v>35822.72</v>
      </c>
      <c r="C74" s="15">
        <f>SUM(C61:C73)</f>
        <v>84263.08</v>
      </c>
      <c r="D74" s="15">
        <f>SUM(D61:D73)</f>
        <v>48440.36</v>
      </c>
      <c r="E74" s="12"/>
      <c r="F74" s="17"/>
    </row>
    <row r="75" spans="1:6">
      <c r="A75" s="8" t="s">
        <v>74</v>
      </c>
      <c r="B75" s="13"/>
      <c r="C75" s="13"/>
      <c r="F75" s="17"/>
    </row>
    <row r="76" spans="1:6">
      <c r="A76" s="8" t="s">
        <v>75</v>
      </c>
      <c r="B76" s="13">
        <v>0</v>
      </c>
      <c r="C76" s="13">
        <v>17804</v>
      </c>
      <c r="D76" s="13">
        <f>C76-B76</f>
        <v>17804</v>
      </c>
      <c r="F76" s="17"/>
    </row>
    <row r="77" spans="1:6">
      <c r="A77" s="8" t="s">
        <v>76</v>
      </c>
      <c r="B77" s="13">
        <v>0</v>
      </c>
      <c r="C77" s="13">
        <v>2500</v>
      </c>
      <c r="D77" s="13">
        <f t="shared" ref="D77:D91" si="6">C77-B77</f>
        <v>2500</v>
      </c>
      <c r="F77" s="17"/>
    </row>
    <row r="78" spans="1:6">
      <c r="A78" s="8" t="s">
        <v>77</v>
      </c>
      <c r="B78" s="13">
        <v>339.48</v>
      </c>
      <c r="C78" s="11">
        <v>1629.14</v>
      </c>
      <c r="D78" s="11">
        <f t="shared" si="6"/>
        <v>1289.66</v>
      </c>
      <c r="F78" s="17"/>
    </row>
    <row r="79" spans="1:6">
      <c r="A79" s="8" t="s">
        <v>78</v>
      </c>
      <c r="B79" s="13">
        <v>0</v>
      </c>
      <c r="C79" s="13">
        <v>890.24</v>
      </c>
      <c r="D79" s="13">
        <f t="shared" si="6"/>
        <v>890.24</v>
      </c>
      <c r="F79" s="17"/>
    </row>
    <row r="80" spans="1:6">
      <c r="A80" s="8" t="s">
        <v>79</v>
      </c>
      <c r="B80" s="13">
        <v>0</v>
      </c>
      <c r="C80" s="13">
        <v>6734.4</v>
      </c>
      <c r="D80" s="13">
        <f t="shared" si="6"/>
        <v>6734.4</v>
      </c>
      <c r="F80" s="17"/>
    </row>
    <row r="81" spans="1:6">
      <c r="A81" s="8" t="s">
        <v>80</v>
      </c>
      <c r="B81" s="13">
        <v>0</v>
      </c>
      <c r="C81" s="13">
        <v>558.69</v>
      </c>
      <c r="D81" s="13">
        <f t="shared" si="6"/>
        <v>558.69</v>
      </c>
      <c r="F81" s="17"/>
    </row>
    <row r="82" spans="1:6">
      <c r="A82" s="8" t="s">
        <v>81</v>
      </c>
      <c r="B82" s="13">
        <v>0</v>
      </c>
      <c r="C82" s="13">
        <v>7500</v>
      </c>
      <c r="D82" s="13">
        <f t="shared" si="6"/>
        <v>7500</v>
      </c>
      <c r="F82" s="17"/>
    </row>
    <row r="83" spans="1:6">
      <c r="A83" s="8" t="s">
        <v>82</v>
      </c>
      <c r="B83" s="13">
        <v>0</v>
      </c>
      <c r="C83" s="13">
        <v>500</v>
      </c>
      <c r="D83" s="13">
        <f t="shared" si="6"/>
        <v>500</v>
      </c>
      <c r="F83" s="17"/>
    </row>
    <row r="84" spans="1:6">
      <c r="A84" s="8" t="s">
        <v>83</v>
      </c>
      <c r="B84" s="11">
        <v>0</v>
      </c>
      <c r="C84" s="11">
        <v>790</v>
      </c>
      <c r="D84" s="11">
        <f t="shared" si="6"/>
        <v>790</v>
      </c>
      <c r="F84" s="17"/>
    </row>
    <row r="85" spans="1:6">
      <c r="A85" s="8" t="s">
        <v>84</v>
      </c>
      <c r="B85" s="11">
        <v>1859.35</v>
      </c>
      <c r="C85" s="11">
        <v>1500</v>
      </c>
      <c r="D85" s="11">
        <f t="shared" si="6"/>
        <v>-359.35</v>
      </c>
      <c r="E85" s="12"/>
      <c r="F85" s="17"/>
    </row>
    <row r="86" spans="1:6">
      <c r="A86" s="8" t="s">
        <v>85</v>
      </c>
      <c r="B86" s="13">
        <v>0</v>
      </c>
      <c r="C86" s="13">
        <v>7831</v>
      </c>
      <c r="D86" s="13">
        <f t="shared" si="6"/>
        <v>7831</v>
      </c>
      <c r="F86" s="17"/>
    </row>
    <row r="87" spans="1:6">
      <c r="A87" s="8" t="s">
        <v>86</v>
      </c>
      <c r="B87" s="11">
        <v>3441.79</v>
      </c>
      <c r="C87" s="11">
        <v>13000</v>
      </c>
      <c r="D87" s="11">
        <f t="shared" si="6"/>
        <v>9558.21</v>
      </c>
      <c r="F87" s="17"/>
    </row>
    <row r="88" spans="1:6">
      <c r="A88" s="8" t="s">
        <v>87</v>
      </c>
      <c r="B88" s="13">
        <v>0</v>
      </c>
      <c r="C88" s="13">
        <v>250</v>
      </c>
      <c r="D88" s="13">
        <f t="shared" si="6"/>
        <v>250</v>
      </c>
      <c r="F88" s="17"/>
    </row>
    <row r="89" spans="1:6">
      <c r="A89" s="8" t="s">
        <v>88</v>
      </c>
      <c r="B89" s="11">
        <v>3561.6</v>
      </c>
      <c r="C89" s="11">
        <v>6000</v>
      </c>
      <c r="D89" s="11">
        <f t="shared" si="6"/>
        <v>2438.4</v>
      </c>
      <c r="F89" s="17"/>
    </row>
    <row r="90" spans="1:6">
      <c r="A90" s="8" t="s">
        <v>89</v>
      </c>
      <c r="B90" s="11">
        <f>239.5</f>
        <v>239.5</v>
      </c>
      <c r="C90" s="11">
        <v>200</v>
      </c>
      <c r="D90" s="11">
        <f t="shared" si="6"/>
        <v>-39.5</v>
      </c>
      <c r="F90" s="17"/>
    </row>
    <row r="91" spans="1:6">
      <c r="A91" s="8" t="s">
        <v>90</v>
      </c>
      <c r="B91" s="13">
        <v>0</v>
      </c>
      <c r="C91" s="13">
        <v>100</v>
      </c>
      <c r="D91" s="13">
        <f t="shared" si="6"/>
        <v>100</v>
      </c>
      <c r="F91" s="17"/>
    </row>
    <row r="92" spans="1:9">
      <c r="A92" s="14" t="s">
        <v>91</v>
      </c>
      <c r="B92" s="15">
        <f>SUM(B76:B91)</f>
        <v>9441.72</v>
      </c>
      <c r="C92" s="15">
        <f>SUM(C76:C91)</f>
        <v>67787.47</v>
      </c>
      <c r="D92" s="15">
        <f>SUM(D76:D91)</f>
        <v>58345.75</v>
      </c>
      <c r="E92" s="12"/>
      <c r="F92" s="17"/>
      <c r="I92" s="17"/>
    </row>
    <row r="93" spans="1:6">
      <c r="A93" s="8" t="s">
        <v>92</v>
      </c>
      <c r="B93" s="13"/>
      <c r="C93" s="13"/>
      <c r="F93" s="17"/>
    </row>
    <row r="94" spans="1:6">
      <c r="A94" s="8" t="s">
        <v>93</v>
      </c>
      <c r="B94" s="13"/>
      <c r="C94" s="13"/>
      <c r="F94" s="17"/>
    </row>
    <row r="95" spans="1:6">
      <c r="A95" s="8" t="s">
        <v>94</v>
      </c>
      <c r="B95" s="11">
        <v>15973.85</v>
      </c>
      <c r="C95" s="11">
        <v>8787.2</v>
      </c>
      <c r="D95" s="11">
        <f>C95-B95</f>
        <v>-7186.65</v>
      </c>
      <c r="F95" s="17"/>
    </row>
    <row r="96" spans="1:6">
      <c r="A96" s="8" t="s">
        <v>95</v>
      </c>
      <c r="B96" s="11">
        <v>1613.81</v>
      </c>
      <c r="C96" s="11">
        <v>708.65</v>
      </c>
      <c r="D96" s="11">
        <f t="shared" ref="D96:D107" si="7">C96-B96</f>
        <v>-905.16</v>
      </c>
      <c r="F96" s="17"/>
    </row>
    <row r="97" spans="1:6">
      <c r="A97" s="8" t="s">
        <v>96</v>
      </c>
      <c r="B97" s="13">
        <v>0</v>
      </c>
      <c r="C97" s="13">
        <v>399.36</v>
      </c>
      <c r="D97" s="13">
        <f t="shared" si="7"/>
        <v>399.36</v>
      </c>
      <c r="F97" s="17"/>
    </row>
    <row r="98" spans="1:6">
      <c r="A98" s="8" t="s">
        <v>97</v>
      </c>
      <c r="B98" s="13">
        <v>0</v>
      </c>
      <c r="C98" s="13">
        <v>2342.4</v>
      </c>
      <c r="D98" s="13">
        <f t="shared" si="7"/>
        <v>2342.4</v>
      </c>
      <c r="F98" s="17"/>
    </row>
    <row r="99" spans="1:6">
      <c r="A99" s="8" t="s">
        <v>98</v>
      </c>
      <c r="B99" s="13">
        <v>0</v>
      </c>
      <c r="C99" s="13">
        <v>408.27</v>
      </c>
      <c r="D99" s="13">
        <f t="shared" si="7"/>
        <v>408.27</v>
      </c>
      <c r="F99" s="17"/>
    </row>
    <row r="100" spans="1:6">
      <c r="A100" s="8" t="s">
        <v>99</v>
      </c>
      <c r="B100" s="13">
        <v>0</v>
      </c>
      <c r="C100" s="13">
        <v>500</v>
      </c>
      <c r="D100" s="13">
        <f t="shared" si="7"/>
        <v>500</v>
      </c>
      <c r="F100" s="17"/>
    </row>
    <row r="101" spans="1:6">
      <c r="A101" s="8" t="s">
        <v>100</v>
      </c>
      <c r="B101" s="13">
        <v>0</v>
      </c>
      <c r="C101" s="13">
        <v>432</v>
      </c>
      <c r="D101" s="13">
        <f t="shared" si="7"/>
        <v>432</v>
      </c>
      <c r="F101" s="17"/>
    </row>
    <row r="102" spans="1:6">
      <c r="A102" s="8" t="s">
        <v>101</v>
      </c>
      <c r="B102" s="13">
        <v>0</v>
      </c>
      <c r="C102" s="13">
        <v>20000</v>
      </c>
      <c r="D102" s="13">
        <f t="shared" si="7"/>
        <v>20000</v>
      </c>
      <c r="F102" s="17"/>
    </row>
    <row r="103" spans="1:6">
      <c r="A103" s="8" t="s">
        <v>102</v>
      </c>
      <c r="B103" s="13">
        <v>0</v>
      </c>
      <c r="C103" s="13">
        <v>7831</v>
      </c>
      <c r="D103" s="13">
        <f t="shared" si="7"/>
        <v>7831</v>
      </c>
      <c r="F103" s="17"/>
    </row>
    <row r="104" spans="1:6">
      <c r="A104" s="8" t="s">
        <v>103</v>
      </c>
      <c r="B104" s="11">
        <v>12557.32</v>
      </c>
      <c r="C104" s="11">
        <v>33000</v>
      </c>
      <c r="D104" s="11">
        <f t="shared" si="7"/>
        <v>20442.68</v>
      </c>
      <c r="F104" s="17"/>
    </row>
    <row r="105" spans="1:6">
      <c r="A105" s="8" t="s">
        <v>104</v>
      </c>
      <c r="B105" s="11">
        <v>330</v>
      </c>
      <c r="C105" s="13">
        <v>250</v>
      </c>
      <c r="D105" s="13">
        <f t="shared" si="7"/>
        <v>-80</v>
      </c>
      <c r="F105" s="17"/>
    </row>
    <row r="106" spans="1:6">
      <c r="A106" s="8" t="s">
        <v>105</v>
      </c>
      <c r="B106" s="11">
        <v>1757.91</v>
      </c>
      <c r="C106" s="11">
        <v>3000</v>
      </c>
      <c r="D106" s="11">
        <f t="shared" si="7"/>
        <v>1242.09</v>
      </c>
      <c r="F106" s="17"/>
    </row>
    <row r="107" spans="1:6">
      <c r="A107" s="8" t="s">
        <v>106</v>
      </c>
      <c r="B107" s="11">
        <v>1534.13</v>
      </c>
      <c r="C107" s="13">
        <v>500</v>
      </c>
      <c r="D107" s="13">
        <f t="shared" si="7"/>
        <v>-1034.13</v>
      </c>
      <c r="F107" s="17"/>
    </row>
    <row r="108" spans="1:9">
      <c r="A108" s="14" t="s">
        <v>107</v>
      </c>
      <c r="B108" s="18">
        <f>SUM(B95:B107)</f>
        <v>33767.02</v>
      </c>
      <c r="C108" s="18">
        <f>SUM(C95:C107)</f>
        <v>78158.88</v>
      </c>
      <c r="D108" s="18">
        <f>SUM(D95:D107)</f>
        <v>44391.86</v>
      </c>
      <c r="E108" s="12"/>
      <c r="F108" s="17"/>
      <c r="I108" s="17"/>
    </row>
    <row r="109" spans="1:9">
      <c r="A109" s="25" t="s">
        <v>108</v>
      </c>
      <c r="B109" s="26">
        <f>B42+B59+B74+B92+B108+B31</f>
        <v>180878.15</v>
      </c>
      <c r="C109" s="26">
        <f>C42+C59+C74+C92+C108+C31</f>
        <v>592969.77</v>
      </c>
      <c r="D109" s="26">
        <f>D42+D59+D74+D92+D108+D31</f>
        <v>412091.62</v>
      </c>
      <c r="E109" s="12"/>
      <c r="F109" s="17"/>
      <c r="I109" s="17"/>
    </row>
    <row r="110" spans="1:9">
      <c r="A110" s="8" t="s">
        <v>109</v>
      </c>
      <c r="B110" s="27">
        <f>B24-B109</f>
        <v>147714.05</v>
      </c>
      <c r="C110" s="27">
        <f>C24-C109</f>
        <v>57352.48</v>
      </c>
      <c r="D110" s="27">
        <f>D24+D109</f>
        <v>90361.57</v>
      </c>
      <c r="E110" s="12"/>
      <c r="F110" s="17"/>
      <c r="I110" s="17"/>
    </row>
    <row r="111" ht="15.75" spans="1:6">
      <c r="A111" s="28" t="s">
        <v>110</v>
      </c>
      <c r="B111" s="29">
        <f>B110</f>
        <v>147714.05</v>
      </c>
      <c r="C111" s="29">
        <f>C110</f>
        <v>57352.48</v>
      </c>
      <c r="D111" s="29">
        <f>B111-C111</f>
        <v>90361.57</v>
      </c>
      <c r="E111" s="17"/>
      <c r="F111" s="17"/>
    </row>
    <row r="112" ht="15.75" spans="1:3">
      <c r="A112" s="8"/>
      <c r="B112" s="9"/>
      <c r="C112" s="9"/>
    </row>
    <row r="114" spans="2:3">
      <c r="B114" s="12"/>
      <c r="C114" s="12"/>
    </row>
    <row r="115" spans="1:1">
      <c r="A115" s="30"/>
    </row>
    <row r="120" spans="3:3">
      <c r="C120" s="17"/>
    </row>
  </sheetData>
  <mergeCells count="4">
    <mergeCell ref="A1:C1"/>
    <mergeCell ref="A2:C2"/>
    <mergeCell ref="A3:C3"/>
    <mergeCell ref="A115:C115"/>
  </mergeCells>
  <pageMargins left="0.7" right="0.7" top="0.75" bottom="0.75" header="0.3" footer="0.3"/>
  <pageSetup paperSize="1" scale="82" orientation="portrait"/>
  <headerFooter/>
  <rowBreaks count="2" manualBreakCount="2">
    <brk id="54" max="3" man="1"/>
    <brk id="111" max="3" man="1"/>
  </rowBreaks>
  <ignoredErrors>
    <ignoredError sqref="C22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FINAL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Powell</dc:creator>
  <cp:lastModifiedBy>Audre</cp:lastModifiedBy>
  <dcterms:created xsi:type="dcterms:W3CDTF">2024-04-09T02:30:00Z</dcterms:created>
  <dcterms:modified xsi:type="dcterms:W3CDTF">2024-10-23T19:43:33Z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BD2DD3616C74425F8FA985F798F06E74_12</vt:lpwstr>
  </property>
  <property fmtid="{D5CDD505-2E9C-101B-9397-08002B2CF9AE}" pid="3" name="KSOProductBuildVer">
    <vt:lpwstr>1033-12.2.0.18283</vt:lpwstr>
  </property>
</Properties>
</file>